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MEN\ownCloud\CARMEN\ViiV\DOCUMENTOS FINALES ESTRATIFICACIÓN\"/>
    </mc:Choice>
  </mc:AlternateContent>
  <xr:revisionPtr revIDLastSave="0" documentId="13_ncr:1_{85A0860C-CF0A-4536-ABC8-457CBC0D1208}" xr6:coauthVersionLast="47" xr6:coauthVersionMax="47" xr10:uidLastSave="{00000000-0000-0000-0000-000000000000}"/>
  <workbookProtection lockStructure="1"/>
  <bookViews>
    <workbookView xWindow="-120" yWindow="-120" windowWidth="29040" windowHeight="15840" xr2:uid="{4D356D52-183C-413C-BED5-039200122A8F}"/>
  </bookViews>
  <sheets>
    <sheet name="HERRAMIENTA AUTOMATIZADA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4" l="1"/>
  <c r="F24" i="4" s="1"/>
  <c r="E25" i="4"/>
  <c r="E26" i="4"/>
  <c r="E20" i="4"/>
  <c r="F20" i="4" s="1"/>
  <c r="E21" i="4"/>
  <c r="E22" i="4"/>
  <c r="E23" i="4"/>
  <c r="E17" i="4"/>
  <c r="E18" i="4"/>
  <c r="E19" i="4"/>
  <c r="F17" i="4"/>
  <c r="E14" i="4"/>
  <c r="F14" i="4" s="1"/>
  <c r="E15" i="4"/>
  <c r="E16" i="4"/>
  <c r="E12" i="4"/>
  <c r="E13" i="4"/>
  <c r="F12" i="4"/>
  <c r="E10" i="4"/>
  <c r="E11" i="4"/>
  <c r="F10" i="4" s="1"/>
  <c r="E8" i="4"/>
  <c r="F8" i="4" s="1"/>
  <c r="E9" i="4"/>
  <c r="F27" i="4" l="1"/>
  <c r="B30" i="4" s="1"/>
  <c r="D30" i="4" s="1"/>
  <c r="E27" i="4"/>
  <c r="B31" i="4"/>
  <c r="D31" i="4" s="1"/>
  <c r="D29" i="4"/>
  <c r="H27" i="4"/>
  <c r="D32" i="4"/>
</calcChain>
</file>

<file path=xl/sharedStrings.xml><?xml version="1.0" encoding="utf-8"?>
<sst xmlns="http://schemas.openxmlformats.org/spreadsheetml/2006/main" count="49" uniqueCount="38">
  <si>
    <t>DESCRIPCIÓN DE LA HERRAMIENTA</t>
  </si>
  <si>
    <t>Esta herramienta permite clasificar los pacientes con infección por VIH en función de su nivel de complejidad en su manejo.
La herramienta define 4 niveles de complejidad:
1.Complejidad extrema. Puntuación &gt;=23 
2. Complejidad alta. Puntuación &lt;23 y &gt;15
3. Complejidad media. Puntuación =&lt;15 y &gt;5
4. Complejidad baja. Puntuación =&lt;5</t>
  </si>
  <si>
    <t>INSTRUCCIONES</t>
  </si>
  <si>
    <t>Seleccione en la columna de Respuesta la opción que se adecúe a las características de su paciente. Es conveniente responder todas las preguntas</t>
  </si>
  <si>
    <t>INTERPRETACIÓN DE LOS RESULTADOS</t>
  </si>
  <si>
    <t xml:space="preserve">En función de la puntuación resultado, la herramienta le indica automáticamente en que nivel de complejidad se sitúa el paciente. </t>
  </si>
  <si>
    <t>VARIABLES</t>
  </si>
  <si>
    <t>VALOR</t>
  </si>
  <si>
    <t>Escala</t>
  </si>
  <si>
    <t>RESPUESTA</t>
  </si>
  <si>
    <t>RESULTADO</t>
  </si>
  <si>
    <t>Embarazo</t>
  </si>
  <si>
    <t>Si</t>
  </si>
  <si>
    <t>No</t>
  </si>
  <si>
    <t>Apoyo social</t>
  </si>
  <si>
    <t>Apoyo social deficiente que limite el seguimiento y cumplimiento de sus cuidados</t>
  </si>
  <si>
    <t>Dispone de apoyo social suficiente</t>
  </si>
  <si>
    <t>Consumo drogas marginales</t>
  </si>
  <si>
    <t>Consumo activo de sustancias (alcohol, drogas ilegales, psicofármacos…) con dependencia psíquica y/o física</t>
  </si>
  <si>
    <t>No consumo activo de sustancias</t>
  </si>
  <si>
    <t>Conductas sexuales de riesgo</t>
  </si>
  <si>
    <t>Practica chemsex de forma frecuente</t>
  </si>
  <si>
    <t>Prácticas sexuales de riesgo</t>
  </si>
  <si>
    <t>Complejidad VIH</t>
  </si>
  <si>
    <t>Fracaso virológico que requiera TAR de rescate, toxicidad aguda o intelorancia al TAR</t>
  </si>
  <si>
    <t>Carga virología indetectable y buena tolerancia al TAR</t>
  </si>
  <si>
    <t>Diagnóstico reciente (inicio TAR &lt; 6 meses)</t>
  </si>
  <si>
    <t>Pluripatología</t>
  </si>
  <si>
    <t>Cáncer activo, secuelas neurológicas, transplante de órganos, EPOC severo y/o Insuficiencia cardíaca avanzada</t>
  </si>
  <si>
    <t>Enfermedad activa o secuela médica que limite la función o la calidad de vida y que requiera cuidados complejos o coordinados</t>
  </si>
  <si>
    <t>Enfermedad activa o secuela médica que NO limite la función o la calidad de vida y que no requiera cuidados complejos o coordinados</t>
  </si>
  <si>
    <t>Estado psicologico y cognitivo y situación funcional</t>
  </si>
  <si>
    <t>Diagnostico psiquiatrico mayor  y/o deterioro cognitivo y/o deterioro funcional que limite la capacidad de gestión de sus cuidados, la calidad de vida y precise de cuidados complejos coordinados</t>
  </si>
  <si>
    <t>Buena salud mental</t>
  </si>
  <si>
    <t xml:space="preserve">Diagnostico psiquiatrico moderado y/o deterioro cognitivo moderado y/o deterioro funcional moderado que no limite su función, calidad y/o precise de cuidados coordinados. </t>
  </si>
  <si>
    <t>TOTAL</t>
  </si>
  <si>
    <t>RESULTADO CLASIFICACIÓN POR COMPLEJIDAD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</si>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</sst>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2060"/>
      <name val="LATO"/>
    </font>
    <font>
      <sz val="11"/>
      <color theme="1"/>
      <name val="LATO"/>
    </font>
    <font>
      <i/>
      <sz val="10"/>
      <color theme="1"/>
      <name val="LATO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3" borderId="5" xfId="0" applyFont="1" applyFill="1" applyBorder="1" applyAlignment="1">
      <alignment wrapText="1"/>
    </xf>
    <xf numFmtId="0" fontId="2" fillId="3" borderId="5" xfId="0" applyFont="1" applyFill="1" applyBorder="1" applyAlignment="1">
      <alignment horizontal="center"/>
    </xf>
    <xf numFmtId="0" fontId="3" fillId="3" borderId="0" xfId="0" applyFont="1" applyFill="1"/>
    <xf numFmtId="0" fontId="5" fillId="0" borderId="0" xfId="0" applyFont="1"/>
    <xf numFmtId="0" fontId="4" fillId="4" borderId="0" xfId="0" applyFont="1" applyFill="1"/>
    <xf numFmtId="0" fontId="6" fillId="0" borderId="0" xfId="0" applyFont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2" fillId="3" borderId="5" xfId="0" applyFont="1" applyFill="1" applyBorder="1" applyAlignment="1">
      <alignment horizontal="left" wrapText="1"/>
    </xf>
    <xf numFmtId="0" fontId="0" fillId="0" borderId="7" xfId="0" applyBorder="1" applyAlignment="1">
      <alignment horizontal="center"/>
    </xf>
    <xf numFmtId="0" fontId="4" fillId="4" borderId="0" xfId="0" applyFont="1" applyFill="1" applyAlignment="1">
      <alignment horizontal="center"/>
    </xf>
    <xf numFmtId="0" fontId="6" fillId="0" borderId="0" xfId="0" applyFont="1" applyAlignment="1">
      <alignment horizontal="left" wrapText="1"/>
    </xf>
    <xf numFmtId="0" fontId="4" fillId="4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937C7-C597-483E-A1B6-DAEE1C23A48A}">
  <dimension ref="A1:AH33"/>
  <sheetViews>
    <sheetView showGridLines="0" tabSelected="1" zoomScale="85" zoomScaleNormal="85" workbookViewId="0">
      <selection activeCell="I14" sqref="I14"/>
    </sheetView>
  </sheetViews>
  <sheetFormatPr defaultColWidth="11.42578125" defaultRowHeight="15"/>
  <cols>
    <col min="1" max="1" width="32" style="1" customWidth="1"/>
    <col min="2" max="2" width="48.140625" style="1" hidden="1" customWidth="1"/>
    <col min="3" max="3" width="11.5703125" style="2" hidden="1" customWidth="1"/>
    <col min="4" max="4" width="69.28515625" style="9" customWidth="1"/>
    <col min="5" max="5" width="28.28515625" hidden="1" customWidth="1"/>
    <col min="7" max="7" width="0" hidden="1" customWidth="1"/>
    <col min="8" max="8" width="11.42578125" customWidth="1"/>
    <col min="9" max="9" width="21.42578125" customWidth="1"/>
  </cols>
  <sheetData>
    <row r="1" spans="1:34" s="15" customFormat="1" ht="27.6" customHeight="1">
      <c r="A1" s="26" t="s">
        <v>0</v>
      </c>
      <c r="B1" s="26"/>
      <c r="C1" s="26"/>
      <c r="D1" s="26"/>
      <c r="E1" s="26"/>
      <c r="F1" s="26"/>
      <c r="G1" s="17"/>
      <c r="H1" s="16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</row>
    <row r="2" spans="1:34" s="15" customFormat="1" ht="122.25" customHeight="1">
      <c r="A2" s="25" t="s">
        <v>1</v>
      </c>
      <c r="B2" s="25"/>
      <c r="C2" s="25"/>
      <c r="D2" s="25"/>
      <c r="E2" s="25"/>
      <c r="F2" s="25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</row>
    <row r="3" spans="1:34" s="15" customFormat="1" ht="18">
      <c r="A3" s="24" t="s">
        <v>2</v>
      </c>
      <c r="B3" s="24"/>
      <c r="C3" s="24"/>
      <c r="D3" s="24"/>
      <c r="E3" s="24"/>
      <c r="F3" s="24"/>
      <c r="G3" s="17"/>
      <c r="H3" s="16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</row>
    <row r="4" spans="1:34" s="15" customFormat="1" ht="32.450000000000003" customHeight="1">
      <c r="A4" s="25" t="s">
        <v>3</v>
      </c>
      <c r="B4" s="25"/>
      <c r="C4" s="25"/>
      <c r="D4" s="25"/>
      <c r="E4" s="25"/>
      <c r="F4" s="25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</row>
    <row r="5" spans="1:34" ht="18">
      <c r="A5" s="24" t="s">
        <v>4</v>
      </c>
      <c r="B5" s="24"/>
      <c r="C5" s="24"/>
      <c r="D5" s="24"/>
      <c r="E5" s="24"/>
      <c r="F5" s="24"/>
    </row>
    <row r="6" spans="1:34" ht="16.5">
      <c r="A6" s="25" t="s">
        <v>5</v>
      </c>
      <c r="B6" s="25"/>
      <c r="C6" s="25"/>
      <c r="D6" s="25"/>
      <c r="E6" s="25"/>
      <c r="F6" s="25"/>
    </row>
    <row r="7" spans="1:34" ht="57" customHeight="1">
      <c r="A7" s="12" t="s">
        <v>6</v>
      </c>
      <c r="B7" s="12" t="s">
        <v>7</v>
      </c>
      <c r="C7" s="13" t="s">
        <v>8</v>
      </c>
      <c r="D7" s="22" t="s">
        <v>9</v>
      </c>
      <c r="E7" s="14"/>
      <c r="F7" s="13" t="s">
        <v>10</v>
      </c>
    </row>
    <row r="8" spans="1:34" ht="40.15" customHeight="1">
      <c r="A8" s="31" t="s">
        <v>11</v>
      </c>
      <c r="B8" s="3" t="s">
        <v>12</v>
      </c>
      <c r="C8" s="4">
        <v>10</v>
      </c>
      <c r="D8" s="21" t="s">
        <v>13</v>
      </c>
      <c r="E8" s="6">
        <f>IF(D8="SI",C8,0)</f>
        <v>0</v>
      </c>
      <c r="F8" s="7">
        <f>SUM(E8:E9)</f>
        <v>0</v>
      </c>
    </row>
    <row r="9" spans="1:34" ht="40.15" hidden="1" customHeight="1">
      <c r="A9" s="31"/>
      <c r="B9" s="3" t="s">
        <v>13</v>
      </c>
      <c r="C9" s="4">
        <v>0</v>
      </c>
      <c r="D9" s="21"/>
      <c r="E9" s="6">
        <f>IF(D8="NO",C9,0)</f>
        <v>0</v>
      </c>
      <c r="F9" s="7"/>
    </row>
    <row r="10" spans="1:34" ht="40.15" customHeight="1">
      <c r="A10" s="31" t="s">
        <v>14</v>
      </c>
      <c r="B10" s="3" t="s">
        <v>15</v>
      </c>
      <c r="C10" s="4">
        <v>14</v>
      </c>
      <c r="D10" s="21" t="s">
        <v>16</v>
      </c>
      <c r="E10" s="6">
        <f>IF(D10=B10,C10,0)</f>
        <v>0</v>
      </c>
      <c r="F10" s="7">
        <f>SUM(E10:E11)</f>
        <v>0</v>
      </c>
    </row>
    <row r="11" spans="1:34" ht="40.15" hidden="1" customHeight="1">
      <c r="A11" s="31"/>
      <c r="B11" s="3" t="s">
        <v>16</v>
      </c>
      <c r="C11" s="4">
        <v>0</v>
      </c>
      <c r="D11" s="21" t="s">
        <v>16</v>
      </c>
      <c r="E11" s="6">
        <f>IF(D10=B11,C11,0)</f>
        <v>0</v>
      </c>
      <c r="F11" s="7"/>
    </row>
    <row r="12" spans="1:34" ht="40.15" customHeight="1">
      <c r="A12" s="31" t="s">
        <v>17</v>
      </c>
      <c r="B12" s="3" t="s">
        <v>18</v>
      </c>
      <c r="C12" s="4">
        <v>15</v>
      </c>
      <c r="D12" s="20" t="s">
        <v>19</v>
      </c>
      <c r="E12" s="6">
        <f>IF(D12=B12,C12,0)</f>
        <v>0</v>
      </c>
      <c r="F12" s="4">
        <f>SUM(E12:E13)</f>
        <v>0</v>
      </c>
    </row>
    <row r="13" spans="1:34" ht="40.15" hidden="1" customHeight="1">
      <c r="A13" s="31"/>
      <c r="B13" s="3" t="s">
        <v>19</v>
      </c>
      <c r="C13" s="4">
        <v>0</v>
      </c>
      <c r="D13" s="20" t="s">
        <v>18</v>
      </c>
      <c r="E13" s="6">
        <f>IF(D12="No consumo activo de sustancias",C13,0)</f>
        <v>0</v>
      </c>
      <c r="F13" s="4"/>
    </row>
    <row r="14" spans="1:34" ht="40.15" customHeight="1">
      <c r="A14" s="31" t="s">
        <v>20</v>
      </c>
      <c r="B14" s="3" t="s">
        <v>21</v>
      </c>
      <c r="C14" s="4">
        <v>10</v>
      </c>
      <c r="D14" s="21" t="s">
        <v>13</v>
      </c>
      <c r="E14" s="6">
        <f>IF(D14=B14,C14,0)</f>
        <v>0</v>
      </c>
      <c r="F14" s="7">
        <f>SUM(E14:E16)</f>
        <v>0</v>
      </c>
    </row>
    <row r="15" spans="1:34" ht="40.15" hidden="1" customHeight="1">
      <c r="A15" s="31"/>
      <c r="B15" s="3" t="s">
        <v>22</v>
      </c>
      <c r="C15" s="4">
        <v>5</v>
      </c>
      <c r="D15" s="21"/>
      <c r="E15" s="6">
        <f>IF(D14="Prácticas sexuales de riesgo",C15,0)</f>
        <v>0</v>
      </c>
      <c r="F15" s="7"/>
    </row>
    <row r="16" spans="1:34" ht="40.15" hidden="1" customHeight="1">
      <c r="A16" s="31"/>
      <c r="B16" s="3" t="s">
        <v>13</v>
      </c>
      <c r="C16" s="4">
        <v>0</v>
      </c>
      <c r="D16" s="21"/>
      <c r="E16" s="6">
        <f>IF(D14="No",C16,0)</f>
        <v>0</v>
      </c>
      <c r="F16" s="7"/>
    </row>
    <row r="17" spans="1:8" ht="40.15" customHeight="1">
      <c r="A17" s="31" t="s">
        <v>23</v>
      </c>
      <c r="B17" s="3" t="s">
        <v>24</v>
      </c>
      <c r="C17" s="4">
        <v>12</v>
      </c>
      <c r="D17" s="21" t="s">
        <v>25</v>
      </c>
      <c r="E17" s="6">
        <f>IF(D17=B17,C17,0)</f>
        <v>0</v>
      </c>
      <c r="F17" s="7">
        <f>SUM(E17:E19)</f>
        <v>0</v>
      </c>
    </row>
    <row r="18" spans="1:8" ht="40.15" hidden="1" customHeight="1">
      <c r="A18" s="31"/>
      <c r="B18" s="3" t="s">
        <v>26</v>
      </c>
      <c r="C18" s="4">
        <v>6</v>
      </c>
      <c r="D18" s="21"/>
      <c r="E18" s="6">
        <f>IF(D17="Diagnóstico reciente (inicio TAR &lt; 6 meses)",C18,0)</f>
        <v>0</v>
      </c>
      <c r="F18" s="7"/>
    </row>
    <row r="19" spans="1:8" ht="40.15" hidden="1" customHeight="1">
      <c r="A19" s="31"/>
      <c r="B19" s="3" t="s">
        <v>25</v>
      </c>
      <c r="C19" s="4">
        <v>0</v>
      </c>
      <c r="D19" s="21"/>
      <c r="E19" s="6">
        <f>IF(D17="Carga virología indetectable y buena tolerancia al TAR",C19,0)</f>
        <v>0</v>
      </c>
      <c r="F19" s="7"/>
    </row>
    <row r="20" spans="1:8" ht="40.15" customHeight="1">
      <c r="A20" s="31" t="s">
        <v>27</v>
      </c>
      <c r="B20" s="3" t="s">
        <v>28</v>
      </c>
      <c r="C20" s="4">
        <v>23</v>
      </c>
      <c r="D20" s="21" t="s">
        <v>13</v>
      </c>
      <c r="E20" s="6">
        <f>IF(D20="Cáncer activo, secuelas neurológicas, transplante de órganos, EPOC severo y/o Insuficiencia cardíaca avanzada",C20,0)</f>
        <v>0</v>
      </c>
      <c r="F20" s="7">
        <f>SUM(E20:E23)</f>
        <v>0</v>
      </c>
    </row>
    <row r="21" spans="1:8" ht="40.15" hidden="1" customHeight="1">
      <c r="A21" s="31"/>
      <c r="B21" s="3" t="s">
        <v>29</v>
      </c>
      <c r="C21" s="4">
        <v>15</v>
      </c>
      <c r="D21" s="21"/>
      <c r="E21" s="6">
        <f>IF(D20=B21,C21,0)</f>
        <v>0</v>
      </c>
      <c r="F21" s="7"/>
    </row>
    <row r="22" spans="1:8" ht="40.15" hidden="1" customHeight="1">
      <c r="A22" s="31"/>
      <c r="B22" s="3" t="s">
        <v>30</v>
      </c>
      <c r="C22" s="4">
        <v>5</v>
      </c>
      <c r="D22" s="21"/>
      <c r="E22" s="6">
        <f>IF(D20="Enfermedad activa o secuela médica que NO limite la función o la calidad de vida y que no requiera cuidados complejos o coordinados",C22,0)</f>
        <v>0</v>
      </c>
      <c r="F22" s="7"/>
    </row>
    <row r="23" spans="1:8" ht="40.15" hidden="1" customHeight="1">
      <c r="A23" s="31"/>
      <c r="B23" s="3" t="s">
        <v>13</v>
      </c>
      <c r="C23" s="4">
        <v>0</v>
      </c>
      <c r="D23" s="21"/>
      <c r="E23" s="6">
        <f>IF(D20="No",C23,0)</f>
        <v>0</v>
      </c>
      <c r="F23" s="7"/>
    </row>
    <row r="24" spans="1:8" ht="40.15" customHeight="1">
      <c r="A24" s="31" t="s">
        <v>31</v>
      </c>
      <c r="B24" s="3" t="s">
        <v>32</v>
      </c>
      <c r="C24" s="4">
        <v>15</v>
      </c>
      <c r="D24" s="21" t="s">
        <v>33</v>
      </c>
      <c r="E24" s="6">
        <f>IF(D24=B24,C24,0)</f>
        <v>0</v>
      </c>
      <c r="F24" s="7">
        <f>SUM(E24:E26)</f>
        <v>0</v>
      </c>
    </row>
    <row r="25" spans="1:8" ht="60" hidden="1">
      <c r="A25" s="31"/>
      <c r="B25" s="3" t="s">
        <v>34</v>
      </c>
      <c r="C25" s="4">
        <v>3</v>
      </c>
      <c r="D25" s="8"/>
      <c r="E25" s="6">
        <f>IF(D24=B25,C25,0)</f>
        <v>0</v>
      </c>
      <c r="F25" s="5"/>
    </row>
    <row r="26" spans="1:8" ht="18" hidden="1" customHeight="1">
      <c r="A26" s="31"/>
      <c r="B26" s="3" t="s">
        <v>33</v>
      </c>
      <c r="C26" s="4">
        <v>0</v>
      </c>
      <c r="D26" s="8"/>
      <c r="E26" s="6">
        <f>IF(D24=B26,C26,0)</f>
        <v>0</v>
      </c>
      <c r="F26" s="5"/>
    </row>
    <row r="27" spans="1:8" ht="40.15" customHeight="1">
      <c r="A27" s="28" t="s">
        <v>35</v>
      </c>
      <c r="B27" s="29"/>
      <c r="C27" s="30"/>
      <c r="D27" s="18"/>
      <c r="E27" s="19">
        <f>SUM(E8:E26)</f>
        <v>0</v>
      </c>
      <c r="F27" s="19">
        <f>SUM(F24,F20,F17,F14,F12,F10,F8)</f>
        <v>0</v>
      </c>
      <c r="H27" t="str">
        <f>IF(F27&gt;23,"COMPLEJIDAD EXTREMA"," ")</f>
        <v xml:space="preserve"> </v>
      </c>
    </row>
    <row r="28" spans="1:8" ht="15.75" thickBot="1"/>
    <row r="29" spans="1:8" ht="15.75" thickTop="1">
      <c r="A29" s="27" t="s">
        <v>36</v>
      </c>
      <c r="D29" s="10" t="str">
        <f>IF(F27&gt;=23,"COMPLEJIDAD EXTREMA"," ")</f>
        <v xml:space="preserve"> </v>
      </c>
    </row>
    <row r="30" spans="1:8">
      <c r="A30" s="27"/>
      <c r="B30" s="23" t="b">
        <f>AND(F27&lt;23,F27&gt;15)</f>
        <v>0</v>
      </c>
      <c r="D30" s="23" t="str">
        <f>IF(B30=TRUE,"COMPLEJIDAD ALTA"," ")</f>
        <v xml:space="preserve"> </v>
      </c>
    </row>
    <row r="31" spans="1:8">
      <c r="A31" s="27"/>
      <c r="B31" s="1" t="b">
        <f>AND(F27&lt;=15,F27&gt;5)</f>
        <v>0</v>
      </c>
      <c r="D31" s="23" t="str">
        <f>IF(B31=TRUE,"COMPLEJIDAD MEDIA"," ")</f>
        <v xml:space="preserve"> </v>
      </c>
    </row>
    <row r="32" spans="1:8" ht="15.75" thickBot="1">
      <c r="A32" s="27"/>
      <c r="D32" s="11" t="str">
        <f>IF(F27&lt;=5,"COMPLEJIDAD BAJA"," ")</f>
        <v>COMPLEJIDAD BAJA</v>
      </c>
    </row>
    <row r="33" spans="3:3" ht="15.75" thickTop="1">
      <c r="C33" s="2" t="s">
        <v>37</v>
      </c>
    </row>
  </sheetData>
  <sheetProtection algorithmName="SHA-512" hashValue="1DO7YeYJ1eRGhUZXOFXIp23zwLLzjRdkjXVxZXxqpAtPLR4JNGlqi6wnNNGBN0FWV4Sd8FC3HOzTwSYsrBmUFw==" saltValue="+Lch24pmMMbu0LowehmOmw==" spinCount="100000" sheet="1" objects="1" scenarios="1"/>
  <mergeCells count="15">
    <mergeCell ref="A29:A32"/>
    <mergeCell ref="A27:C27"/>
    <mergeCell ref="A10:A11"/>
    <mergeCell ref="A12:A13"/>
    <mergeCell ref="A8:A9"/>
    <mergeCell ref="A14:A16"/>
    <mergeCell ref="A17:A19"/>
    <mergeCell ref="A20:A23"/>
    <mergeCell ref="A24:A26"/>
    <mergeCell ref="A5:F5"/>
    <mergeCell ref="A6:F6"/>
    <mergeCell ref="A1:F1"/>
    <mergeCell ref="A2:F2"/>
    <mergeCell ref="A3:F3"/>
    <mergeCell ref="A4:F4"/>
  </mergeCells>
  <dataValidations count="7">
    <dataValidation type="list" allowBlank="1" showInputMessage="1" showErrorMessage="1" sqref="D8" xr:uid="{4AF7F274-2CBB-4D88-ACBC-3DA615C7C370}">
      <formula1>$B$8:$B$9</formula1>
    </dataValidation>
    <dataValidation type="list" allowBlank="1" showInputMessage="1" showErrorMessage="1" sqref="D10:D11" xr:uid="{DC5D31C9-432D-4467-BD68-70613B22AAE2}">
      <formula1>$B$10:$B$11</formula1>
    </dataValidation>
    <dataValidation type="list" allowBlank="1" showInputMessage="1" showErrorMessage="1" sqref="D12:D13" xr:uid="{AA327F14-4E36-45D2-BC66-ADA4D92AEEA2}">
      <formula1>$B$12:$B$13</formula1>
    </dataValidation>
    <dataValidation type="list" allowBlank="1" showInputMessage="1" showErrorMessage="1" sqref="D14" xr:uid="{22CCBF28-D2A6-41AE-B485-603870F72A71}">
      <formula1>$B$14:$B$16</formula1>
    </dataValidation>
    <dataValidation type="list" allowBlank="1" showInputMessage="1" showErrorMessage="1" sqref="D17" xr:uid="{76F032C6-AAB2-4526-AE7F-E796BEE514DD}">
      <formula1>$B$17:$B$19</formula1>
    </dataValidation>
    <dataValidation type="list" allowBlank="1" showInputMessage="1" showErrorMessage="1" sqref="D20" xr:uid="{CA9F992E-AA1B-496F-8B66-1B6768B66B19}">
      <formula1>$B$20:$B$23</formula1>
    </dataValidation>
    <dataValidation type="list" allowBlank="1" showInputMessage="1" showErrorMessage="1" sqref="D24" xr:uid="{7A43C5D2-6CE0-44C1-A237-C9990152CC78}">
      <formula1>$B$24:$B$26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ANDER</dc:creator>
  <cp:keywords/>
  <dc:description/>
  <cp:lastModifiedBy>Elena Gala</cp:lastModifiedBy>
  <cp:revision/>
  <dcterms:created xsi:type="dcterms:W3CDTF">2019-06-24T14:50:41Z</dcterms:created>
  <dcterms:modified xsi:type="dcterms:W3CDTF">2023-01-19T16:00:53Z</dcterms:modified>
  <cp:category/>
  <cp:contentStatus/>
</cp:coreProperties>
</file>